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tangej\Documents\New IW product line\"/>
    </mc:Choice>
  </mc:AlternateContent>
  <bookViews>
    <workbookView xWindow="0" yWindow="0" windowWidth="24000" windowHeight="9510" tabRatio="500" firstSheet="1" activeTab="1" xr2:uid="{00000000-000D-0000-FFFF-FFFF00000000}"/>
  </bookViews>
  <sheets>
    <sheet name="Weight Reference" sheetId="1" state="hidden" r:id="rId1"/>
    <sheet name="Pallet Calculator" sheetId="2" r:id="rId2"/>
  </sheets>
  <definedNames>
    <definedName name="BrandedRoofing">'Weight Reference'!$B$3:$B$10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1" l="1"/>
  <c r="L24" i="2" s="1"/>
  <c r="D5" i="1"/>
  <c r="D6" i="1"/>
  <c r="L27" i="2" s="1"/>
  <c r="D7" i="1"/>
  <c r="L28" i="2" s="1"/>
  <c r="D8" i="1"/>
  <c r="L29" i="2" s="1"/>
  <c r="D9" i="1"/>
  <c r="D10" i="1"/>
  <c r="L30" i="2" s="1"/>
  <c r="D3" i="1"/>
  <c r="L23" i="2" s="1"/>
  <c r="G3" i="1"/>
  <c r="H4" i="1" l="1"/>
  <c r="H5" i="1"/>
  <c r="H6" i="1"/>
  <c r="H7" i="1"/>
  <c r="H8" i="1"/>
  <c r="H9" i="1"/>
  <c r="H10" i="1"/>
  <c r="H3" i="1"/>
  <c r="H15" i="2" l="1"/>
  <c r="K14" i="2" l="1"/>
  <c r="K15" i="2"/>
  <c r="K16" i="2"/>
  <c r="K17" i="2"/>
  <c r="K18" i="2"/>
  <c r="K19" i="2"/>
  <c r="K20" i="2"/>
  <c r="K13" i="2"/>
  <c r="I12" i="2" l="1"/>
  <c r="I13" i="2"/>
  <c r="I14" i="2"/>
  <c r="I15" i="2"/>
  <c r="I16" i="2"/>
  <c r="I17" i="2"/>
  <c r="I18" i="2"/>
  <c r="I19" i="2"/>
  <c r="I20" i="2"/>
  <c r="C11" i="2"/>
  <c r="E11" i="2"/>
  <c r="G11" i="2" s="1"/>
  <c r="H11" i="2" s="1"/>
  <c r="E12" i="2"/>
  <c r="G12" i="2" s="1"/>
  <c r="H12" i="2" s="1"/>
  <c r="H14" i="2"/>
  <c r="I11" i="2"/>
  <c r="G3" i="2"/>
  <c r="E13" i="2"/>
  <c r="G13" i="2"/>
  <c r="H13" i="2" s="1"/>
  <c r="E14" i="2"/>
  <c r="G14" i="2"/>
  <c r="G15" i="2"/>
  <c r="G16" i="2"/>
  <c r="G17" i="2"/>
  <c r="G18" i="2"/>
  <c r="G19" i="2"/>
  <c r="G20" i="2"/>
  <c r="H16" i="2"/>
  <c r="H17" i="2"/>
  <c r="H18" i="2"/>
  <c r="H19" i="2"/>
  <c r="H20" i="2"/>
  <c r="E15" i="2"/>
  <c r="E16" i="2"/>
  <c r="E17" i="2"/>
  <c r="E18" i="2"/>
  <c r="E19" i="2"/>
  <c r="E20" i="2"/>
  <c r="J15" i="2"/>
  <c r="J16" i="2"/>
  <c r="J17" i="2"/>
  <c r="J18" i="2"/>
  <c r="J19" i="2"/>
  <c r="J20" i="2"/>
  <c r="C15" i="2"/>
  <c r="C16" i="2"/>
  <c r="C17" i="2"/>
  <c r="C18" i="2"/>
  <c r="C19" i="2"/>
  <c r="C20" i="2"/>
  <c r="E21" i="2"/>
  <c r="G4" i="1"/>
  <c r="G5" i="1"/>
  <c r="G6" i="1"/>
  <c r="G7" i="1"/>
  <c r="G8" i="1"/>
  <c r="G9" i="1"/>
  <c r="G10" i="1"/>
  <c r="C21" i="2" l="1"/>
  <c r="I21" i="2"/>
  <c r="H21" i="2"/>
  <c r="J11" i="2"/>
  <c r="K11" i="2" s="1"/>
  <c r="K12" i="2" s="1"/>
  <c r="C12" i="2" l="1"/>
  <c r="J12" i="2"/>
  <c r="J13" i="2" l="1"/>
  <c r="C13" i="2"/>
  <c r="J14" i="2" l="1"/>
  <c r="C14" i="2"/>
</calcChain>
</file>

<file path=xl/sharedStrings.xml><?xml version="1.0" encoding="utf-8"?>
<sst xmlns="http://schemas.openxmlformats.org/spreadsheetml/2006/main" count="58" uniqueCount="51">
  <si>
    <t>Branded Roofing Products</t>
  </si>
  <si>
    <t>Product</t>
  </si>
  <si>
    <t>Weight Factors</t>
  </si>
  <si>
    <t>Truck Calculator</t>
  </si>
  <si>
    <t>Actual Pallet</t>
  </si>
  <si>
    <t>Actual Rolls</t>
  </si>
  <si>
    <t>Allowable Truck Weight (lbs)</t>
  </si>
  <si>
    <t>Pallets Allowed</t>
  </si>
  <si>
    <t>Total Pallet Weight (lbs)</t>
  </si>
  <si>
    <t>Roll Weight (lbs)</t>
  </si>
  <si>
    <t>Rolls Per Pallet</t>
  </si>
  <si>
    <t>Pallets Per Truck (44,000 lbs max)</t>
  </si>
  <si>
    <t>Rolls Per Truck (44,000 lbs)</t>
  </si>
  <si>
    <t>Actual Weight Per Number of Pallets</t>
  </si>
  <si>
    <t>Actual Weight Counter Remaining</t>
  </si>
  <si>
    <t>Max Pallet per Truck</t>
  </si>
  <si>
    <t>Weight Tolerance (%)</t>
  </si>
  <si>
    <t>Potential Pallet Counter Remaining</t>
  </si>
  <si>
    <t>TOTAL</t>
  </si>
  <si>
    <t>Empty Pallet Weight (lbs)</t>
  </si>
  <si>
    <t>Pallet Rolls Allowed</t>
  </si>
  <si>
    <t>Pallet Added for Rolls more than half a skid</t>
  </si>
  <si>
    <t>Total Added to Actual Pallet</t>
  </si>
  <si>
    <t>PALLETS</t>
  </si>
  <si>
    <t>ROLLS</t>
  </si>
  <si>
    <t>WEIGHT</t>
  </si>
  <si>
    <t>Actual Number of Rolls</t>
  </si>
  <si>
    <t>Truck Weight Allowable + Tolerance</t>
  </si>
  <si>
    <t>RhinoRoof</t>
  </si>
  <si>
    <t>U10</t>
  </si>
  <si>
    <t>U20</t>
  </si>
  <si>
    <t>RSA</t>
  </si>
  <si>
    <t>TITANIUM</t>
  </si>
  <si>
    <t>UDL25</t>
  </si>
  <si>
    <t>UDL30</t>
  </si>
  <si>
    <t>UDL50</t>
  </si>
  <si>
    <t>PSU30</t>
  </si>
  <si>
    <t>Weight Per Pallet</t>
  </si>
  <si>
    <t>Instructions</t>
  </si>
  <si>
    <t>Subtotal</t>
  </si>
  <si>
    <t>Use the drop down menu under "Product" to make selection (orange)</t>
  </si>
  <si>
    <t>The "Pallets Allowed" will indicate what a straight truckload can accommodate</t>
  </si>
  <si>
    <t>Enter the number of pallets desired in the "Actual Pallet" field (yellow)</t>
  </si>
  <si>
    <t>For mixed truckloads use multiple lines in the "Product" column (orange)</t>
  </si>
  <si>
    <t>When you have exceed the maximum shipping weight of 44,000lbs the "WEIGHT" indictor will change to red.</t>
  </si>
  <si>
    <t>Make Product Selection</t>
  </si>
  <si>
    <t>For assitance</t>
  </si>
  <si>
    <t>http://interwrap.com/Roofing/contacts.html</t>
  </si>
  <si>
    <t>Total Truck Weight</t>
  </si>
  <si>
    <t>UDL MD</t>
  </si>
  <si>
    <t>Granulated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</si>
</sst>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,##0.0_);\(#,##0.0\)"/>
    <numFmt numFmtId="165" formatCode="0.0%"/>
  </numFmts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lightTrellis">
        <bgColor theme="0"/>
      </patternFill>
    </fill>
    <fill>
      <patternFill patternType="lightTrellis">
        <bgColor theme="3" tint="0.59999389629810485"/>
      </patternFill>
    </fill>
    <fill>
      <patternFill patternType="lightTrellis">
        <bgColor rgb="FFFF505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24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4">
    <xf numFmtId="0" fontId="0" fillId="0" borderId="0" xfId="0"/>
    <xf numFmtId="0" fontId="3" fillId="0" borderId="0" xfId="8"/>
    <xf numFmtId="0" fontId="0" fillId="0" borderId="0" xfId="0" applyAlignment="1">
      <alignment wrapText="1"/>
    </xf>
    <xf numFmtId="0" fontId="8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8" applyAlignment="1">
      <alignment wrapText="1"/>
    </xf>
    <xf numFmtId="0" fontId="3" fillId="0" borderId="0" xfId="8" applyAlignment="1">
      <alignment horizontal="center" vertical="center" wrapText="1"/>
    </xf>
    <xf numFmtId="164" fontId="0" fillId="3" borderId="1" xfId="1" applyNumberFormat="1" applyFont="1" applyFill="1" applyBorder="1" applyAlignment="1">
      <alignment horizontal="center" wrapText="1"/>
    </xf>
    <xf numFmtId="37" fontId="0" fillId="3" borderId="1" xfId="1" applyNumberFormat="1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8" applyFont="1" applyBorder="1" applyAlignment="1">
      <alignment horizontal="center" vertical="center" wrapText="1"/>
    </xf>
    <xf numFmtId="0" fontId="4" fillId="0" borderId="3" xfId="8" applyFont="1" applyBorder="1" applyAlignment="1">
      <alignment horizontal="center" vertical="center" wrapText="1"/>
    </xf>
    <xf numFmtId="0" fontId="4" fillId="0" borderId="5" xfId="8" applyFont="1" applyBorder="1" applyAlignment="1">
      <alignment horizontal="center" vertical="center" wrapText="1"/>
    </xf>
    <xf numFmtId="0" fontId="4" fillId="0" borderId="7" xfId="8" applyFont="1" applyBorder="1" applyAlignment="1">
      <alignment horizontal="center" vertical="center" wrapText="1"/>
    </xf>
    <xf numFmtId="0" fontId="4" fillId="0" borderId="0" xfId="8" applyFont="1" applyAlignment="1">
      <alignment horizontal="center" vertical="center" wrapText="1"/>
    </xf>
    <xf numFmtId="0" fontId="4" fillId="6" borderId="15" xfId="8" applyFont="1" applyFill="1" applyBorder="1" applyAlignment="1">
      <alignment horizontal="center" vertical="center" wrapText="1"/>
    </xf>
    <xf numFmtId="0" fontId="3" fillId="5" borderId="18" xfId="8" applyFill="1" applyBorder="1" applyAlignment="1" applyProtection="1">
      <alignment horizontal="center" vertical="center" wrapText="1"/>
    </xf>
    <xf numFmtId="0" fontId="3" fillId="5" borderId="21" xfId="8" applyFill="1" applyBorder="1" applyAlignment="1" applyProtection="1">
      <alignment horizontal="center" vertical="center" wrapText="1"/>
    </xf>
    <xf numFmtId="0" fontId="3" fillId="5" borderId="22" xfId="8" applyFill="1" applyBorder="1" applyAlignment="1" applyProtection="1">
      <alignment horizontal="center" vertical="center" wrapText="1"/>
    </xf>
    <xf numFmtId="0" fontId="4" fillId="6" borderId="2" xfId="8" applyFont="1" applyFill="1" applyBorder="1" applyAlignment="1">
      <alignment horizontal="center" vertical="center" wrapText="1"/>
    </xf>
    <xf numFmtId="0" fontId="0" fillId="0" borderId="14" xfId="8" applyFont="1" applyBorder="1" applyAlignment="1">
      <alignment vertical="center" wrapText="1"/>
    </xf>
    <xf numFmtId="0" fontId="3" fillId="0" borderId="0" xfId="8" applyBorder="1" applyAlignment="1">
      <alignment wrapText="1"/>
    </xf>
    <xf numFmtId="0" fontId="0" fillId="3" borderId="4" xfId="8" applyFont="1" applyFill="1" applyBorder="1" applyAlignment="1" applyProtection="1">
      <alignment horizontal="center" vertical="center" wrapText="1"/>
      <protection locked="0"/>
    </xf>
    <xf numFmtId="1" fontId="3" fillId="3" borderId="6" xfId="8" applyNumberFormat="1" applyFill="1" applyBorder="1" applyAlignment="1" applyProtection="1">
      <alignment horizontal="center" vertical="center" wrapText="1"/>
      <protection locked="0"/>
    </xf>
    <xf numFmtId="1" fontId="3" fillId="3" borderId="8" xfId="8" applyNumberFormat="1" applyFill="1" applyBorder="1" applyAlignment="1" applyProtection="1">
      <alignment horizontal="center" vertical="center" wrapText="1"/>
      <protection locked="0"/>
    </xf>
    <xf numFmtId="0" fontId="13" fillId="0" borderId="0" xfId="8" applyFont="1" applyFill="1" applyBorder="1" applyAlignment="1">
      <alignment wrapText="1"/>
    </xf>
    <xf numFmtId="0" fontId="13" fillId="8" borderId="12" xfId="8" applyFont="1" applyFill="1" applyBorder="1" applyAlignment="1">
      <alignment horizontal="center" vertical="center" wrapText="1"/>
    </xf>
    <xf numFmtId="0" fontId="13" fillId="8" borderId="13" xfId="8" applyFont="1" applyFill="1" applyBorder="1" applyAlignment="1">
      <alignment horizontal="center" vertical="center" wrapText="1"/>
    </xf>
    <xf numFmtId="0" fontId="13" fillId="10" borderId="10" xfId="8" applyFont="1" applyFill="1" applyBorder="1" applyAlignment="1" applyProtection="1">
      <alignment horizontal="center" vertical="center" wrapText="1"/>
    </xf>
    <xf numFmtId="0" fontId="13" fillId="10" borderId="5" xfId="8" applyFont="1" applyFill="1" applyBorder="1" applyAlignment="1" applyProtection="1">
      <alignment horizontal="center" vertical="center" wrapText="1"/>
    </xf>
    <xf numFmtId="0" fontId="13" fillId="10" borderId="7" xfId="8" applyFont="1" applyFill="1" applyBorder="1" applyAlignment="1" applyProtection="1">
      <alignment horizontal="center" vertical="center" wrapText="1"/>
    </xf>
    <xf numFmtId="0" fontId="13" fillId="10" borderId="16" xfId="8" applyFont="1" applyFill="1" applyBorder="1" applyAlignment="1">
      <alignment horizontal="center" vertical="center" wrapText="1"/>
    </xf>
    <xf numFmtId="0" fontId="13" fillId="0" borderId="0" xfId="8" applyFont="1" applyFill="1" applyBorder="1" applyAlignment="1">
      <alignment horizontal="center" vertical="center" wrapText="1"/>
    </xf>
    <xf numFmtId="0" fontId="3" fillId="0" borderId="5" xfId="8" applyBorder="1" applyAlignment="1">
      <alignment horizontal="center" vertical="center" wrapText="1"/>
    </xf>
    <xf numFmtId="0" fontId="4" fillId="6" borderId="12" xfId="8" applyFont="1" applyFill="1" applyBorder="1" applyAlignment="1" applyProtection="1">
      <alignment horizontal="center" vertical="center" wrapText="1"/>
    </xf>
    <xf numFmtId="0" fontId="13" fillId="0" borderId="34" xfId="8" applyFont="1" applyFill="1" applyBorder="1" applyAlignment="1">
      <alignment horizontal="center" vertical="center" wrapText="1"/>
    </xf>
    <xf numFmtId="0" fontId="13" fillId="3" borderId="33" xfId="8" applyFont="1" applyFill="1" applyBorder="1" applyAlignment="1" applyProtection="1">
      <alignment horizontal="center" vertical="center" wrapText="1"/>
      <protection locked="0"/>
    </xf>
    <xf numFmtId="0" fontId="13" fillId="3" borderId="1" xfId="8" applyFont="1" applyFill="1" applyBorder="1" applyAlignment="1" applyProtection="1">
      <alignment horizontal="center" vertical="center" wrapText="1"/>
      <protection locked="0"/>
    </xf>
    <xf numFmtId="0" fontId="13" fillId="3" borderId="29" xfId="8" applyFont="1" applyFill="1" applyBorder="1" applyAlignment="1" applyProtection="1">
      <alignment horizontal="center" vertical="center" wrapText="1"/>
      <protection locked="0"/>
    </xf>
    <xf numFmtId="165" fontId="3" fillId="3" borderId="6" xfId="8" applyNumberFormat="1" applyFill="1" applyBorder="1" applyAlignment="1" applyProtection="1">
      <alignment horizontal="center" vertical="center" wrapText="1"/>
      <protection locked="0"/>
    </xf>
    <xf numFmtId="0" fontId="4" fillId="0" borderId="0" xfId="8" applyFont="1" applyAlignment="1">
      <alignment horizontal="center" wrapText="1"/>
    </xf>
    <xf numFmtId="0" fontId="11" fillId="5" borderId="2" xfId="8" applyFont="1" applyFill="1" applyBorder="1" applyAlignment="1">
      <alignment horizontal="center" vertical="center" wrapText="1"/>
    </xf>
    <xf numFmtId="0" fontId="13" fillId="10" borderId="35" xfId="8" applyFont="1" applyFill="1" applyBorder="1" applyAlignment="1">
      <alignment horizontal="center" vertical="center" wrapText="1"/>
    </xf>
    <xf numFmtId="0" fontId="12" fillId="7" borderId="36" xfId="8" applyFont="1" applyFill="1" applyBorder="1" applyAlignment="1">
      <alignment wrapText="1"/>
    </xf>
    <xf numFmtId="0" fontId="3" fillId="0" borderId="7" xfId="8" applyBorder="1" applyAlignment="1">
      <alignment horizontal="center" vertical="center" wrapText="1"/>
    </xf>
    <xf numFmtId="0" fontId="3" fillId="0" borderId="0" xfId="8" applyAlignment="1">
      <alignment horizontal="center" vertical="center"/>
    </xf>
    <xf numFmtId="0" fontId="4" fillId="11" borderId="12" xfId="8" applyFont="1" applyFill="1" applyBorder="1" applyAlignment="1">
      <alignment horizontal="center" vertical="center" wrapText="1"/>
    </xf>
    <xf numFmtId="0" fontId="4" fillId="11" borderId="13" xfId="8" applyFont="1" applyFill="1" applyBorder="1" applyAlignment="1">
      <alignment horizontal="center" vertical="center" wrapText="1"/>
    </xf>
    <xf numFmtId="1" fontId="11" fillId="11" borderId="11" xfId="8" applyNumberFormat="1" applyFont="1" applyFill="1" applyBorder="1" applyAlignment="1">
      <alignment horizontal="center" vertical="center" wrapText="1"/>
    </xf>
    <xf numFmtId="0" fontId="3" fillId="0" borderId="17" xfId="8" applyBorder="1" applyAlignment="1">
      <alignment horizontal="center" vertical="center" wrapText="1"/>
    </xf>
    <xf numFmtId="0" fontId="3" fillId="0" borderId="20" xfId="8" applyBorder="1" applyAlignment="1">
      <alignment horizontal="center" vertical="center" wrapText="1"/>
    </xf>
    <xf numFmtId="0" fontId="11" fillId="11" borderId="5" xfId="8" applyFont="1" applyFill="1" applyBorder="1" applyAlignment="1">
      <alignment horizontal="center" vertical="center" wrapText="1"/>
    </xf>
    <xf numFmtId="1" fontId="11" fillId="11" borderId="6" xfId="8" applyNumberFormat="1" applyFont="1" applyFill="1" applyBorder="1" applyAlignment="1">
      <alignment horizontal="center" vertical="center" wrapText="1"/>
    </xf>
    <xf numFmtId="0" fontId="3" fillId="0" borderId="10" xfId="8" applyBorder="1" applyAlignment="1">
      <alignment horizontal="center" vertical="center" wrapText="1"/>
    </xf>
    <xf numFmtId="0" fontId="3" fillId="0" borderId="16" xfId="8" applyBorder="1" applyAlignment="1">
      <alignment horizontal="center" vertical="center" wrapText="1"/>
    </xf>
    <xf numFmtId="0" fontId="11" fillId="11" borderId="10" xfId="8" applyFont="1" applyFill="1" applyBorder="1" applyAlignment="1">
      <alignment horizontal="center" vertical="center" wrapText="1"/>
    </xf>
    <xf numFmtId="0" fontId="4" fillId="6" borderId="12" xfId="8" applyFont="1" applyFill="1" applyBorder="1" applyAlignment="1">
      <alignment horizontal="center" vertical="center" wrapText="1"/>
    </xf>
    <xf numFmtId="0" fontId="2" fillId="0" borderId="0" xfId="8" applyFont="1" applyAlignment="1">
      <alignment wrapText="1"/>
    </xf>
    <xf numFmtId="0" fontId="2" fillId="0" borderId="0" xfId="8" applyFont="1"/>
    <xf numFmtId="0" fontId="4" fillId="7" borderId="28" xfId="8" applyFont="1" applyFill="1" applyBorder="1" applyAlignment="1">
      <alignment horizontal="center" wrapText="1"/>
    </xf>
    <xf numFmtId="0" fontId="3" fillId="14" borderId="23" xfId="8" applyFill="1" applyBorder="1" applyAlignment="1" applyProtection="1">
      <alignment horizontal="center" vertical="center" wrapText="1"/>
      <protection locked="0"/>
    </xf>
    <xf numFmtId="0" fontId="3" fillId="14" borderId="24" xfId="8" applyFill="1" applyBorder="1" applyAlignment="1" applyProtection="1">
      <alignment horizontal="center" vertical="center" wrapText="1"/>
      <protection locked="0"/>
    </xf>
    <xf numFmtId="0" fontId="3" fillId="14" borderId="25" xfId="8" applyFill="1" applyBorder="1" applyAlignment="1" applyProtection="1">
      <alignment horizontal="center" vertical="center" wrapText="1"/>
      <protection locked="0"/>
    </xf>
    <xf numFmtId="0" fontId="11" fillId="4" borderId="16" xfId="8" applyFont="1" applyFill="1" applyBorder="1" applyAlignment="1" applyProtection="1">
      <alignment horizontal="center" vertical="center" wrapText="1"/>
      <protection locked="0"/>
    </xf>
    <xf numFmtId="0" fontId="11" fillId="4" borderId="17" xfId="8" applyFont="1" applyFill="1" applyBorder="1" applyAlignment="1" applyProtection="1">
      <alignment horizontal="center" vertical="center" wrapText="1"/>
      <protection locked="0"/>
    </xf>
    <xf numFmtId="0" fontId="11" fillId="4" borderId="20" xfId="8" applyFont="1" applyFill="1" applyBorder="1" applyAlignment="1" applyProtection="1">
      <alignment horizontal="center" vertical="center" wrapText="1"/>
      <protection locked="0"/>
    </xf>
    <xf numFmtId="0" fontId="4" fillId="6" borderId="41" xfId="8" applyFont="1" applyFill="1" applyBorder="1" applyAlignment="1">
      <alignment vertical="center" textRotation="90"/>
    </xf>
    <xf numFmtId="0" fontId="3" fillId="0" borderId="28" xfId="8" applyBorder="1"/>
    <xf numFmtId="0" fontId="3" fillId="0" borderId="40" xfId="8" applyBorder="1" applyAlignment="1">
      <alignment horizontal="center" vertical="center"/>
    </xf>
    <xf numFmtId="0" fontId="0" fillId="0" borderId="42" xfId="8" applyFont="1" applyBorder="1" applyAlignment="1">
      <alignment vertical="top" wrapText="1"/>
    </xf>
    <xf numFmtId="0" fontId="4" fillId="7" borderId="43" xfId="8" applyFont="1" applyFill="1" applyBorder="1" applyAlignment="1">
      <alignment horizontal="center" wrapText="1"/>
    </xf>
    <xf numFmtId="0" fontId="3" fillId="0" borderId="41" xfId="8" applyBorder="1" applyAlignment="1">
      <alignment wrapText="1"/>
    </xf>
    <xf numFmtId="0" fontId="3" fillId="0" borderId="42" xfId="8" applyBorder="1" applyAlignment="1">
      <alignment wrapText="1"/>
    </xf>
    <xf numFmtId="0" fontId="3" fillId="0" borderId="27" xfId="8" applyBorder="1" applyAlignment="1">
      <alignment wrapText="1"/>
    </xf>
    <xf numFmtId="1" fontId="11" fillId="11" borderId="44" xfId="8" applyNumberFormat="1" applyFont="1" applyFill="1" applyBorder="1" applyAlignment="1">
      <alignment horizontal="center" vertical="center" wrapText="1"/>
    </xf>
    <xf numFmtId="0" fontId="11" fillId="11" borderId="45" xfId="8" applyFont="1" applyFill="1" applyBorder="1" applyAlignment="1">
      <alignment horizontal="center" vertical="center" wrapText="1"/>
    </xf>
    <xf numFmtId="0" fontId="12" fillId="7" borderId="28" xfId="8" applyFont="1" applyFill="1" applyBorder="1" applyAlignment="1">
      <alignment wrapText="1"/>
    </xf>
    <xf numFmtId="0" fontId="2" fillId="0" borderId="37" xfId="8" applyFont="1" applyBorder="1" applyAlignment="1">
      <alignment wrapText="1"/>
    </xf>
    <xf numFmtId="0" fontId="2" fillId="15" borderId="12" xfId="8" applyFont="1" applyFill="1" applyBorder="1" applyAlignment="1">
      <alignment horizontal="center" vertical="center" wrapText="1"/>
    </xf>
    <xf numFmtId="0" fontId="2" fillId="15" borderId="13" xfId="8" applyFont="1" applyFill="1" applyBorder="1" applyAlignment="1">
      <alignment horizontal="center" vertical="center" wrapText="1"/>
    </xf>
    <xf numFmtId="0" fontId="2" fillId="0" borderId="18" xfId="8" applyFont="1" applyBorder="1" applyAlignment="1">
      <alignment horizontal="center" vertical="center"/>
    </xf>
    <xf numFmtId="0" fontId="2" fillId="0" borderId="21" xfId="8" applyFont="1" applyBorder="1" applyAlignment="1">
      <alignment horizontal="center" vertical="center"/>
    </xf>
    <xf numFmtId="0" fontId="2" fillId="0" borderId="22" xfId="8" applyFont="1" applyBorder="1" applyAlignment="1">
      <alignment horizontal="center" vertical="center"/>
    </xf>
    <xf numFmtId="0" fontId="15" fillId="12" borderId="46" xfId="8" applyFont="1" applyFill="1" applyBorder="1" applyAlignment="1">
      <alignment horizontal="center" vertical="center" wrapText="1"/>
    </xf>
    <xf numFmtId="0" fontId="2" fillId="0" borderId="24" xfId="8" applyFont="1" applyBorder="1" applyAlignment="1">
      <alignment horizontal="right" wrapText="1"/>
    </xf>
    <xf numFmtId="0" fontId="15" fillId="13" borderId="24" xfId="8" applyFont="1" applyFill="1" applyBorder="1" applyAlignment="1">
      <alignment horizontal="center" vertical="center" wrapText="1"/>
    </xf>
    <xf numFmtId="0" fontId="2" fillId="0" borderId="25" xfId="8" applyFont="1" applyBorder="1" applyAlignment="1">
      <alignment horizontal="right" wrapText="1"/>
    </xf>
    <xf numFmtId="0" fontId="0" fillId="0" borderId="0" xfId="8" applyFont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2" fillId="0" borderId="11" xfId="8" applyNumberFormat="1" applyFont="1" applyBorder="1" applyAlignment="1">
      <alignment horizontal="center" vertical="center"/>
    </xf>
    <xf numFmtId="1" fontId="2" fillId="0" borderId="6" xfId="8" applyNumberFormat="1" applyFont="1" applyBorder="1" applyAlignment="1">
      <alignment horizontal="center" vertical="center"/>
    </xf>
    <xf numFmtId="1" fontId="2" fillId="0" borderId="8" xfId="8" applyNumberFormat="1" applyFont="1" applyBorder="1" applyAlignment="1">
      <alignment horizontal="center" vertical="center"/>
    </xf>
    <xf numFmtId="0" fontId="6" fillId="0" borderId="0" xfId="123" applyAlignment="1">
      <alignment horizontal="left" wrapText="1"/>
    </xf>
    <xf numFmtId="0" fontId="3" fillId="0" borderId="0" xfId="8" applyAlignment="1">
      <alignment horizontal="left" wrapText="1"/>
    </xf>
    <xf numFmtId="0" fontId="4" fillId="0" borderId="14" xfId="8" applyFont="1" applyBorder="1" applyAlignment="1">
      <alignment horizontal="left" vertical="center" wrapText="1"/>
    </xf>
    <xf numFmtId="0" fontId="4" fillId="0" borderId="26" xfId="8" applyFont="1" applyBorder="1" applyAlignment="1">
      <alignment horizontal="left" vertical="center" wrapText="1"/>
    </xf>
    <xf numFmtId="0" fontId="14" fillId="7" borderId="28" xfId="8" applyFont="1" applyFill="1" applyBorder="1" applyAlignment="1">
      <alignment horizontal="right" wrapText="1"/>
    </xf>
    <xf numFmtId="0" fontId="14" fillId="7" borderId="27" xfId="8" applyFont="1" applyFill="1" applyBorder="1" applyAlignment="1">
      <alignment horizontal="right" wrapText="1"/>
    </xf>
    <xf numFmtId="0" fontId="12" fillId="7" borderId="14" xfId="8" applyFont="1" applyFill="1" applyBorder="1" applyAlignment="1">
      <alignment horizontal="center" wrapText="1"/>
    </xf>
    <xf numFmtId="0" fontId="12" fillId="7" borderId="26" xfId="8" applyFont="1" applyFill="1" applyBorder="1" applyAlignment="1">
      <alignment horizontal="center" wrapText="1"/>
    </xf>
    <xf numFmtId="0" fontId="13" fillId="0" borderId="30" xfId="8" applyFont="1" applyFill="1" applyBorder="1" applyAlignment="1">
      <alignment horizontal="center" wrapText="1"/>
    </xf>
    <xf numFmtId="0" fontId="13" fillId="0" borderId="31" xfId="8" applyFont="1" applyFill="1" applyBorder="1" applyAlignment="1">
      <alignment horizontal="center" wrapText="1"/>
    </xf>
    <xf numFmtId="0" fontId="13" fillId="0" borderId="32" xfId="8" applyFont="1" applyFill="1" applyBorder="1" applyAlignment="1">
      <alignment horizontal="center" wrapText="1"/>
    </xf>
    <xf numFmtId="0" fontId="4" fillId="7" borderId="37" xfId="8" applyFont="1" applyFill="1" applyBorder="1" applyAlignment="1">
      <alignment horizontal="center" vertical="center" wrapText="1"/>
    </xf>
    <xf numFmtId="0" fontId="4" fillId="7" borderId="38" xfId="8" applyFont="1" applyFill="1" applyBorder="1" applyAlignment="1">
      <alignment horizontal="center" vertical="center" wrapText="1"/>
    </xf>
    <xf numFmtId="0" fontId="13" fillId="9" borderId="37" xfId="8" applyFont="1" applyFill="1" applyBorder="1" applyAlignment="1">
      <alignment horizontal="center" vertical="center" wrapText="1"/>
    </xf>
    <xf numFmtId="0" fontId="13" fillId="9" borderId="38" xfId="8" applyFont="1" applyFill="1" applyBorder="1" applyAlignment="1">
      <alignment horizontal="center" vertical="center" wrapText="1"/>
    </xf>
    <xf numFmtId="0" fontId="0" fillId="0" borderId="0" xfId="8" applyFont="1" applyBorder="1" applyAlignment="1">
      <alignment horizontal="left" vertical="top" wrapText="1"/>
    </xf>
    <xf numFmtId="0" fontId="0" fillId="0" borderId="41" xfId="8" applyFont="1" applyBorder="1" applyAlignment="1">
      <alignment horizontal="left" vertical="top" wrapText="1"/>
    </xf>
    <xf numFmtId="0" fontId="4" fillId="15" borderId="37" xfId="8" applyFont="1" applyFill="1" applyBorder="1" applyAlignment="1">
      <alignment horizontal="center" vertical="center" wrapText="1"/>
    </xf>
    <xf numFmtId="0" fontId="4" fillId="15" borderId="39" xfId="8" applyFont="1" applyFill="1" applyBorder="1" applyAlignment="1">
      <alignment horizontal="center" vertical="center" wrapText="1"/>
    </xf>
    <xf numFmtId="0" fontId="4" fillId="15" borderId="38" xfId="8" applyFont="1" applyFill="1" applyBorder="1" applyAlignment="1">
      <alignment horizontal="center" vertical="center" wrapText="1"/>
    </xf>
    <xf numFmtId="0" fontId="4" fillId="14" borderId="9" xfId="8" applyFont="1" applyFill="1" applyBorder="1" applyAlignment="1">
      <alignment horizontal="center" vertical="center" textRotation="90"/>
    </xf>
    <xf numFmtId="0" fontId="4" fillId="14" borderId="43" xfId="8" applyFont="1" applyFill="1" applyBorder="1" applyAlignment="1">
      <alignment horizontal="center" vertical="center" textRotation="90"/>
    </xf>
    <xf numFmtId="0" fontId="4" fillId="14" borderId="19" xfId="8" applyFont="1" applyFill="1" applyBorder="1" applyAlignment="1">
      <alignment horizontal="center" vertical="center" textRotation="90"/>
    </xf>
    <xf numFmtId="0" fontId="0" fillId="0" borderId="0" xfId="8" applyFont="1" applyBorder="1" applyAlignment="1">
      <alignment vertical="center" wrapText="1"/>
    </xf>
    <xf numFmtId="0" fontId="3" fillId="0" borderId="0" xfId="8" applyBorder="1" applyAlignment="1">
      <alignment vertical="center" wrapText="1"/>
    </xf>
    <xf numFmtId="0" fontId="0" fillId="0" borderId="0" xfId="8" applyFont="1" applyBorder="1" applyAlignment="1">
      <alignment horizontal="left" vertical="center" wrapText="1"/>
    </xf>
    <xf numFmtId="0" fontId="3" fillId="0" borderId="0" xfId="8" applyBorder="1" applyAlignment="1">
      <alignment horizontal="left" vertical="center" wrapText="1"/>
    </xf>
    <xf numFmtId="0" fontId="1" fillId="0" borderId="24" xfId="8" applyFont="1" applyBorder="1" applyAlignment="1">
      <alignment horizontal="right" wrapText="1"/>
    </xf>
  </cellXfs>
  <cellStyles count="124">
    <cellStyle name="Currency" xfId="1" builtinId="4"/>
    <cellStyle name="Currency 2" xfId="9" xr:uid="{00000000-0005-0000-0000-000001000000}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Hyperlink" xfId="2" builtinId="8" hidden="1"/>
    <cellStyle name="Hyperlink" xfId="4" builtinId="8" hidden="1"/>
    <cellStyle name="Hyperlink" xfId="6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/>
    <cellStyle name="Normal" xfId="0" builtinId="0"/>
    <cellStyle name="Normal 2" xfId="8" xr:uid="{00000000-0005-0000-0000-00007A000000}"/>
    <cellStyle name="Percent 2" xfId="10" xr:uid="{00000000-0005-0000-0000-00007B000000}"/>
  </cellStyles>
  <dxfs count="13"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FF0000"/>
        </patternFill>
      </fill>
    </dxf>
  </dxfs>
  <tableStyles count="0" defaultTableStyle="TableStyleMedium9" defaultPivotStyle="PivotStyleMedium4"/>
  <colors>
    <mruColors>
      <color rgb="FFFF505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333375</xdr:colOff>
      <xdr:row>3</xdr:row>
      <xdr:rowOff>75652</xdr:rowOff>
    </xdr:from>
    <xdr:to>
      <xdr:col>10</xdr:col>
      <xdr:colOff>819150</xdr:colOff>
      <xdr:row>6</xdr:row>
      <xdr:rowOff>29718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1650" y="904327"/>
          <a:ext cx="1543050" cy="754166"/>
        </a:xfrm>
        <a:prstGeom prst="rect">
          <a:avLst/>
        </a:prstGeom>
      </xdr:spPr>
    </xdr:pic>
    <xdr:clientData/>
  </xdr:twoCellAnchor>
  <xdr:twoCellAnchor editAs="oneCell">
    <xdr:from>
      <xdr:col>9</xdr:col>
      <xdr:colOff>111900</xdr:colOff>
      <xdr:row>1</xdr:row>
      <xdr:rowOff>54750</xdr:rowOff>
    </xdr:from>
    <xdr:to>
      <xdr:col>10</xdr:col>
      <xdr:colOff>1005345</xdr:colOff>
      <xdr:row>3</xdr:row>
      <xdr:rowOff>44844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0175" y="254775"/>
          <a:ext cx="1950720" cy="6187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interwrap.com/Roofing/contact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0"/>
  <sheetViews>
    <sheetView workbookViewId="0">
      <selection activeCell="C8" sqref="C8"/>
    </sheetView>
  </sheetViews>
  <sheetFormatPr defaultColWidth="11" defaultRowHeight="15.75" x14ac:dyDescent="0.25"/>
  <cols>
    <col min="2" max="2" width="21.625" style="5" customWidth="1"/>
    <col min="3" max="4" width="18.625" style="2" customWidth="1"/>
    <col min="5" max="7" width="18.625" customWidth="1"/>
  </cols>
  <sheetData>
    <row r="1" spans="2:8" ht="18.75" x14ac:dyDescent="0.3">
      <c r="C1" s="3"/>
      <c r="D1" s="3"/>
    </row>
    <row r="2" spans="2:8" ht="35.25" customHeight="1" x14ac:dyDescent="0.25">
      <c r="B2" s="6" t="s">
        <v>0</v>
      </c>
      <c r="C2" s="4" t="s">
        <v>9</v>
      </c>
      <c r="D2" s="4" t="s">
        <v>8</v>
      </c>
      <c r="E2" s="4" t="s">
        <v>10</v>
      </c>
      <c r="F2" s="4" t="s">
        <v>11</v>
      </c>
      <c r="G2" s="4" t="s">
        <v>12</v>
      </c>
      <c r="H2" s="91" t="s">
        <v>48</v>
      </c>
    </row>
    <row r="3" spans="2:8" x14ac:dyDescent="0.25">
      <c r="B3" s="11" t="s">
        <v>29</v>
      </c>
      <c r="C3" s="9">
        <v>20</v>
      </c>
      <c r="D3" s="10">
        <f>(C3*E3)+55</f>
        <v>1395</v>
      </c>
      <c r="E3" s="10">
        <v>67</v>
      </c>
      <c r="F3" s="10">
        <v>30</v>
      </c>
      <c r="G3" s="10">
        <f>E3*F3</f>
        <v>2010</v>
      </c>
      <c r="H3" s="92">
        <f>F3*D3</f>
        <v>41850</v>
      </c>
    </row>
    <row r="4" spans="2:8" x14ac:dyDescent="0.25">
      <c r="B4" s="11" t="s">
        <v>30</v>
      </c>
      <c r="C4" s="9">
        <v>23.5</v>
      </c>
      <c r="D4" s="10">
        <f t="shared" ref="D4:D10" si="0">(C4*E4)+55</f>
        <v>1629.5</v>
      </c>
      <c r="E4" s="10">
        <v>67</v>
      </c>
      <c r="F4" s="10">
        <v>27</v>
      </c>
      <c r="G4" s="10">
        <f t="shared" ref="G4:G10" si="1">E4*F4</f>
        <v>1809</v>
      </c>
      <c r="H4" s="92">
        <f t="shared" ref="H4:H10" si="2">F4*D4</f>
        <v>43996.5</v>
      </c>
    </row>
    <row r="5" spans="2:8" x14ac:dyDescent="0.25">
      <c r="B5" s="12" t="s">
        <v>31</v>
      </c>
      <c r="C5" s="9">
        <v>44</v>
      </c>
      <c r="D5" s="10">
        <f t="shared" si="0"/>
        <v>1155</v>
      </c>
      <c r="E5" s="10">
        <v>25</v>
      </c>
      <c r="F5" s="10">
        <v>32</v>
      </c>
      <c r="G5" s="10">
        <f t="shared" si="1"/>
        <v>800</v>
      </c>
      <c r="H5" s="92">
        <f t="shared" si="2"/>
        <v>36960</v>
      </c>
    </row>
    <row r="6" spans="2:8" x14ac:dyDescent="0.25">
      <c r="B6" s="11" t="s">
        <v>33</v>
      </c>
      <c r="C6" s="9">
        <v>25</v>
      </c>
      <c r="D6" s="10">
        <f t="shared" si="0"/>
        <v>1455</v>
      </c>
      <c r="E6" s="10">
        <v>56</v>
      </c>
      <c r="F6" s="10">
        <v>30</v>
      </c>
      <c r="G6" s="10">
        <f t="shared" si="1"/>
        <v>1680</v>
      </c>
      <c r="H6" s="92">
        <f t="shared" si="2"/>
        <v>43650</v>
      </c>
    </row>
    <row r="7" spans="2:8" x14ac:dyDescent="0.25">
      <c r="B7" s="12" t="s">
        <v>34</v>
      </c>
      <c r="C7" s="9">
        <v>40</v>
      </c>
      <c r="D7" s="10">
        <f t="shared" si="0"/>
        <v>1255</v>
      </c>
      <c r="E7" s="10">
        <v>30</v>
      </c>
      <c r="F7" s="10">
        <v>32</v>
      </c>
      <c r="G7" s="10">
        <f t="shared" si="1"/>
        <v>960</v>
      </c>
      <c r="H7" s="92">
        <f t="shared" si="2"/>
        <v>40160</v>
      </c>
    </row>
    <row r="8" spans="2:8" x14ac:dyDescent="0.25">
      <c r="B8" s="12" t="s">
        <v>35</v>
      </c>
      <c r="C8" s="9">
        <v>48</v>
      </c>
      <c r="D8" s="10">
        <f t="shared" si="0"/>
        <v>1351</v>
      </c>
      <c r="E8" s="10">
        <v>27</v>
      </c>
      <c r="F8" s="10">
        <v>32</v>
      </c>
      <c r="G8" s="10">
        <f t="shared" si="1"/>
        <v>864</v>
      </c>
      <c r="H8" s="92">
        <f t="shared" si="2"/>
        <v>43232</v>
      </c>
    </row>
    <row r="9" spans="2:8" x14ac:dyDescent="0.25">
      <c r="B9" s="12" t="s">
        <v>49</v>
      </c>
      <c r="C9" s="9">
        <v>31</v>
      </c>
      <c r="D9" s="10">
        <f t="shared" si="0"/>
        <v>1357</v>
      </c>
      <c r="E9" s="10">
        <v>42</v>
      </c>
      <c r="F9" s="10">
        <v>32</v>
      </c>
      <c r="G9" s="10">
        <f t="shared" si="1"/>
        <v>1344</v>
      </c>
      <c r="H9" s="92">
        <f t="shared" si="2"/>
        <v>43424</v>
      </c>
    </row>
    <row r="10" spans="2:8" x14ac:dyDescent="0.25">
      <c r="B10" s="12" t="s">
        <v>36</v>
      </c>
      <c r="C10" s="9">
        <v>48</v>
      </c>
      <c r="D10" s="10">
        <f t="shared" si="0"/>
        <v>1255</v>
      </c>
      <c r="E10" s="10">
        <v>25</v>
      </c>
      <c r="F10" s="10">
        <v>32</v>
      </c>
      <c r="G10" s="10">
        <f t="shared" si="1"/>
        <v>800</v>
      </c>
      <c r="H10" s="92">
        <f t="shared" si="2"/>
        <v>40160</v>
      </c>
    </row>
  </sheetData>
  <protectedRanges>
    <protectedRange sqref="C3:G10" name="Entries"/>
  </protectedRange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104"/>
  <sheetViews>
    <sheetView tabSelected="1" topLeftCell="A19" workbookViewId="0">
      <selection activeCell="M25" sqref="M25"/>
    </sheetView>
  </sheetViews>
  <sheetFormatPr defaultColWidth="12.5" defaultRowHeight="15.75" x14ac:dyDescent="0.25"/>
  <cols>
    <col min="1" max="1" width="5.875" style="1" customWidth="1"/>
    <col min="2" max="2" width="24.625" style="8" customWidth="1"/>
    <col min="3" max="3" width="10.625" style="7" customWidth="1"/>
    <col min="4" max="4" width="12.625" style="7" customWidth="1"/>
    <col min="5" max="5" width="10.625" style="7" customWidth="1"/>
    <col min="6" max="6" width="12.625" style="7" customWidth="1"/>
    <col min="7" max="7" width="15.625" style="7" customWidth="1"/>
    <col min="8" max="9" width="13.125" style="7" customWidth="1"/>
    <col min="10" max="10" width="13.875" style="7" customWidth="1"/>
    <col min="11" max="11" width="13.875" style="1" customWidth="1"/>
    <col min="12" max="12" width="11.25" style="1" customWidth="1"/>
    <col min="13" max="16384" width="12.5" style="1"/>
  </cols>
  <sheetData>
    <row r="2" spans="1:11" ht="16.5" thickBot="1" x14ac:dyDescent="0.3"/>
    <row r="3" spans="1:11" ht="33" customHeight="1" thickBot="1" x14ac:dyDescent="0.3">
      <c r="B3" s="13" t="s">
        <v>2</v>
      </c>
      <c r="D3" s="43"/>
      <c r="E3" s="98" t="s">
        <v>27</v>
      </c>
      <c r="F3" s="99"/>
      <c r="G3" s="44">
        <f>C4*(1+C5)</f>
        <v>44000</v>
      </c>
      <c r="J3" s="1"/>
    </row>
    <row r="4" spans="1:11" ht="31.5" x14ac:dyDescent="0.25">
      <c r="B4" s="14" t="s">
        <v>6</v>
      </c>
      <c r="C4" s="25">
        <v>44000</v>
      </c>
      <c r="J4" s="1"/>
      <c r="K4" s="48"/>
    </row>
    <row r="5" spans="1:11" x14ac:dyDescent="0.25">
      <c r="B5" s="15" t="s">
        <v>16</v>
      </c>
      <c r="C5" s="42">
        <v>0</v>
      </c>
      <c r="J5" s="1"/>
    </row>
    <row r="6" spans="1:11" x14ac:dyDescent="0.25">
      <c r="B6" s="15" t="s">
        <v>15</v>
      </c>
      <c r="C6" s="26">
        <v>32</v>
      </c>
      <c r="J6" s="1"/>
    </row>
    <row r="7" spans="1:11" ht="16.5" thickBot="1" x14ac:dyDescent="0.3">
      <c r="B7" s="16" t="s">
        <v>19</v>
      </c>
      <c r="C7" s="27">
        <v>50</v>
      </c>
      <c r="J7" s="1"/>
    </row>
    <row r="8" spans="1:11" ht="16.5" thickBot="1" x14ac:dyDescent="0.3">
      <c r="B8" s="17"/>
      <c r="J8" s="1"/>
    </row>
    <row r="9" spans="1:11" ht="16.5" customHeight="1" thickBot="1" x14ac:dyDescent="0.3">
      <c r="B9" s="13" t="s">
        <v>3</v>
      </c>
      <c r="E9" s="104" t="s">
        <v>39</v>
      </c>
      <c r="F9" s="105"/>
      <c r="G9" s="106"/>
    </row>
    <row r="10" spans="1:11" ht="55.5" customHeight="1" thickBot="1" x14ac:dyDescent="0.3">
      <c r="A10" s="69"/>
      <c r="B10" s="22" t="s">
        <v>1</v>
      </c>
      <c r="C10" s="37" t="s">
        <v>7</v>
      </c>
      <c r="D10" s="18" t="s">
        <v>4</v>
      </c>
      <c r="E10" s="29" t="s">
        <v>20</v>
      </c>
      <c r="F10" s="38" t="s">
        <v>5</v>
      </c>
      <c r="G10" s="30" t="s">
        <v>21</v>
      </c>
      <c r="H10" s="59" t="s">
        <v>13</v>
      </c>
      <c r="I10" s="18" t="s">
        <v>26</v>
      </c>
      <c r="J10" s="49" t="s">
        <v>14</v>
      </c>
      <c r="K10" s="50" t="s">
        <v>17</v>
      </c>
    </row>
    <row r="11" spans="1:11" x14ac:dyDescent="0.25">
      <c r="A11" s="116" t="s">
        <v>45</v>
      </c>
      <c r="B11" s="63"/>
      <c r="C11" s="19" t="str">
        <f>IF(B11="","",VLOOKUP(B11,'Weight Reference'!$B$3:$G$10,5,FALSE))</f>
        <v/>
      </c>
      <c r="D11" s="66"/>
      <c r="E11" s="31" t="str">
        <f>IF(B11="","",VLOOKUP(B11,'Weight Reference'!$B$3:$G$10,4,FALSE))</f>
        <v/>
      </c>
      <c r="F11" s="39"/>
      <c r="G11" s="34" t="str">
        <f>IF(B11="","",IF(F11&gt;=(E11/2),1,0))</f>
        <v/>
      </c>
      <c r="H11" s="56" t="str">
        <f>IF(D11="","",(D11*VLOOKUP(B11,'Weight Reference'!$B$3:$G$10,3,FALSE)+IF((G11=1),ROUNDDOWN((F11*VLOOKUP(B11,'Weight Reference'!$B$3:$G$10,2,FALSE)+50),0),ROUNDDOWN(F11*VLOOKUP(B11,'Weight Reference'!$B$3:$G$10,2,FALSE),0))))</f>
        <v/>
      </c>
      <c r="I11" s="57" t="str">
        <f>IF(D11="","",((D11*VLOOKUP(B11,'Weight Reference'!$B$3:$G$10,4,FALSE))+F11))</f>
        <v/>
      </c>
      <c r="J11" s="58" t="str">
        <f>IF(B11="","",IF(D11="",G3,IF(D11=C11,"0",G3-H11)))</f>
        <v/>
      </c>
      <c r="K11" s="51">
        <f>IF(B11="",1000000,IF(D11="",C6,IF(D11=(C11+G11),"0",IF((ROUNDDOWN(J11/MIN('Weight Reference'!D3:D18),0))&lt;=(C6-(D11+G11)),(ROUNDDOWN(J11/(MIN('Weight Reference'!D3:D18)),0)),(C6-(D11+G11))))))</f>
        <v>1000000</v>
      </c>
    </row>
    <row r="12" spans="1:11" x14ac:dyDescent="0.25">
      <c r="A12" s="117"/>
      <c r="B12" s="64"/>
      <c r="C12" s="20" t="str">
        <f>IF(B12="","",IF((J11/VLOOKUP(B12,'Weight Reference'!$B$3:$G$10,3,FALSE))&lt;K11,ROUNDDOWN((J11/VLOOKUP(B12,'Weight Reference'!$B$3:$G$10,3,FALSE)),0),K11))</f>
        <v/>
      </c>
      <c r="D12" s="67"/>
      <c r="E12" s="32" t="str">
        <f>IF(B12="","",VLOOKUP(B12,'Weight Reference'!$B$3:$G$10,4,FALSE))</f>
        <v/>
      </c>
      <c r="F12" s="40"/>
      <c r="G12" s="34" t="str">
        <f t="shared" ref="G12:G20" si="0">IF(B12="","",IF(F12&gt;=(E12/2),1,0))</f>
        <v/>
      </c>
      <c r="H12" s="36" t="str">
        <f>IF(D12="","",(D12*VLOOKUP(B12,'Weight Reference'!$B$3:$G$10,3,FALSE)+IF((G12=1),ROUNDDOWN((F12*VLOOKUP(B12,'Weight Reference'!$B$3:$G$10,2,FALSE)+50),0),ROUNDDOWN(F12*VLOOKUP(B12,'Weight Reference'!$B$3:$G$10,2,FALSE),0))))</f>
        <v/>
      </c>
      <c r="I12" s="52" t="str">
        <f>IF(D12="","",((D12*VLOOKUP(B12,'Weight Reference'!$B$3:$G$10,4,FALSE))+F12))</f>
        <v/>
      </c>
      <c r="J12" s="54" t="str">
        <f t="shared" ref="J12:J20" si="1">IF(B12="","",IF(D12="",J11,J11-H12))</f>
        <v/>
      </c>
      <c r="K12" s="55">
        <f>IF(B12="",1000000,IF(D12="",K11,IF(D12=(C12+G12),"0",IF((ROUNDDOWN((C5-H12)/(MIN('Weight Reference'!D3:D18)),0))&gt;=(K11-(D12+G12)),(ROUNDDOWN((C5-H12)/(MIN('Weight Reference'!D3:D18)),0)),(K11-(D12+G12))))))</f>
        <v>1000000</v>
      </c>
    </row>
    <row r="13" spans="1:11" x14ac:dyDescent="0.25">
      <c r="A13" s="117"/>
      <c r="B13" s="64"/>
      <c r="C13" s="20" t="str">
        <f>IF(B13="","",IF((J12/VLOOKUP(B13,'Weight Reference'!$B$3:$G$10,3,FALSE))&lt;K12,ROUNDDOWN((J12/VLOOKUP(B13,'Weight Reference'!$B$3:$G$10,3,FALSE)),0),K12))</f>
        <v/>
      </c>
      <c r="D13" s="67"/>
      <c r="E13" s="32" t="str">
        <f>IF(B13="","",VLOOKUP(B13,'Weight Reference'!$B$3:$G$10,4,FALSE))</f>
        <v/>
      </c>
      <c r="F13" s="40"/>
      <c r="G13" s="34" t="str">
        <f t="shared" si="0"/>
        <v/>
      </c>
      <c r="H13" s="36" t="str">
        <f>IF(D13="","",(D13*VLOOKUP(B13,'Weight Reference'!$B$3:$G$10,3,FALSE)+IF((G13=1),ROUNDDOWN((F13*VLOOKUP(B13,'Weight Reference'!$B$3:$G$10,2,FALSE)+50),0),ROUNDDOWN(F13*VLOOKUP(B13,'Weight Reference'!$B$3:$G$10,2,FALSE),0))))</f>
        <v/>
      </c>
      <c r="I13" s="52" t="str">
        <f>IF(D13="","",((D13*VLOOKUP(B13,'Weight Reference'!$B$3:$G$10,4,FALSE))+F13))</f>
        <v/>
      </c>
      <c r="J13" s="54" t="str">
        <f t="shared" si="1"/>
        <v/>
      </c>
      <c r="K13" s="55">
        <f>IF(B13="",1000000,IF(D13="",K12,IF(D13=(C13+G13),"0",IF((ROUNDDOWN((C6-H13)/(MIN('Weight Reference'!D4:D19)),0))&gt;=(K12-(D13+G13)),(ROUNDDOWN((C6-H13)/(MIN('Weight Reference'!D4:D19)),0)),(K12-(D13+G13))))))</f>
        <v>1000000</v>
      </c>
    </row>
    <row r="14" spans="1:11" x14ac:dyDescent="0.25">
      <c r="A14" s="117"/>
      <c r="B14" s="64"/>
      <c r="C14" s="20" t="str">
        <f>IF(B14="","",IF((J13/VLOOKUP(B14,'Weight Reference'!$B$3:$G$10,3,FALSE))&lt;K13,ROUNDDOWN((J13/VLOOKUP(B14,'Weight Reference'!$B$3:$G$10,3,FALSE)),0),K13))</f>
        <v/>
      </c>
      <c r="D14" s="67"/>
      <c r="E14" s="32" t="str">
        <f>IF(B14="","",VLOOKUP(B14,'Weight Reference'!$B$3:$G$10,4,FALSE))</f>
        <v/>
      </c>
      <c r="F14" s="40"/>
      <c r="G14" s="34" t="str">
        <f t="shared" si="0"/>
        <v/>
      </c>
      <c r="H14" s="36" t="str">
        <f>IF(D14="","",(D14*VLOOKUP(B14,'Weight Reference'!$B$3:$G$10,3,FALSE)+IF((G14=1),ROUNDDOWN((F14*VLOOKUP(B14,'Weight Reference'!$B$3:$G$10,2,FALSE)+50),0),ROUNDDOWN(F14*VLOOKUP(B14,'Weight Reference'!$B$3:$G$10,2,FALSE),0))))</f>
        <v/>
      </c>
      <c r="I14" s="52" t="str">
        <f>IF(D14="","",((D14*VLOOKUP(B14,'Weight Reference'!$B$3:$G$10,4,FALSE))+F14))</f>
        <v/>
      </c>
      <c r="J14" s="54" t="str">
        <f t="shared" si="1"/>
        <v/>
      </c>
      <c r="K14" s="55">
        <f>IF(B14="",1000000,IF(D14="",K13,IF(D14=(C14+G14),"0",IF((ROUNDDOWN((C7-H14)/(MIN('Weight Reference'!D4:D20)),0))&gt;=(K13-(D14+G14)),(ROUNDDOWN((C7-H14)/(MIN('Weight Reference'!D4:D20)),0)),(K13-(D14+G14))))))</f>
        <v>1000000</v>
      </c>
    </row>
    <row r="15" spans="1:11" x14ac:dyDescent="0.25">
      <c r="A15" s="117"/>
      <c r="B15" s="64"/>
      <c r="C15" s="20" t="str">
        <f>IF(B15="","",IF((J14/VLOOKUP(B15,'Weight Reference'!$B$3:$G$10,3,FALSE))&lt;K14,ROUNDDOWN((J14/VLOOKUP(B15,'Weight Reference'!$B$3:$G$10,3,FALSE)),0),K14))</f>
        <v/>
      </c>
      <c r="D15" s="67"/>
      <c r="E15" s="32" t="str">
        <f>IF(B15="","",VLOOKUP(B15,'Weight Reference'!$B$3:$G$10,4,FALSE))</f>
        <v/>
      </c>
      <c r="F15" s="40"/>
      <c r="G15" s="34" t="str">
        <f t="shared" si="0"/>
        <v/>
      </c>
      <c r="H15" s="36" t="str">
        <f>IF(D15="","",(D15*VLOOKUP(B15,'Weight Reference'!$B$3:$G$10,3,FALSE)+IF((G15=1),ROUNDDOWN((F15*VLOOKUP(B15,'Weight Reference'!$B$3:$G$10,2,FALSE)+50),0),ROUNDDOWN(F15*VLOOKUP(B15,'Weight Reference'!$B$3:$G$10,2,FALSE),0))))</f>
        <v/>
      </c>
      <c r="I15" s="52" t="str">
        <f>IF(D15="","",((D15*VLOOKUP(B15,'Weight Reference'!$B$3:$G$10,4,FALSE))+F15))</f>
        <v/>
      </c>
      <c r="J15" s="54" t="str">
        <f t="shared" si="1"/>
        <v/>
      </c>
      <c r="K15" s="55">
        <f>IF(B15="",1000000,IF(D15="",K14,IF(D15=(C15+G15),"0",IF((ROUNDDOWN((C8-H15)/(MIN('Weight Reference'!D5:D21)),0))&gt;=(K14-(D15+G15)),(ROUNDDOWN((C8-H15)/(MIN('Weight Reference'!D5:D21)),0)),(K14-(D15+G15))))))</f>
        <v>1000000</v>
      </c>
    </row>
    <row r="16" spans="1:11" x14ac:dyDescent="0.25">
      <c r="A16" s="117"/>
      <c r="B16" s="64"/>
      <c r="C16" s="20" t="str">
        <f>IF(B16="","",IF((J15/VLOOKUP(B16,'Weight Reference'!$B$3:$G$10,3,FALSE))&lt;K15,ROUNDDOWN((J15/VLOOKUP(B16,'Weight Reference'!$B$3:$G$10,3,FALSE)),0),K15))</f>
        <v/>
      </c>
      <c r="D16" s="67"/>
      <c r="E16" s="32" t="str">
        <f>IF(B16="","",VLOOKUP(B16,'Weight Reference'!$B$3:$G$10,4,FALSE))</f>
        <v/>
      </c>
      <c r="F16" s="40"/>
      <c r="G16" s="34" t="str">
        <f t="shared" si="0"/>
        <v/>
      </c>
      <c r="H16" s="36" t="str">
        <f>IF(D16="","",(D16*VLOOKUP(B16,'Weight Reference'!$B$3:$G$10,3,FALSE)+IF((G16=1),ROUNDDOWN((F16*VLOOKUP(B16,'Weight Reference'!$B$3:$G$10,2,FALSE)+50),0),ROUNDDOWN(F16*VLOOKUP(B16,'Weight Reference'!$B$3:$G$10,2,FALSE),0))))</f>
        <v/>
      </c>
      <c r="I16" s="52" t="str">
        <f>IF(D16="","",((D16*VLOOKUP(B16,'Weight Reference'!$B$3:$G$10,4,FALSE))+F16))</f>
        <v/>
      </c>
      <c r="J16" s="54" t="str">
        <f t="shared" si="1"/>
        <v/>
      </c>
      <c r="K16" s="55">
        <f>IF(B16="",1000000,IF(D16="",K15,IF(D16=(C16+G16),"0",IF((ROUNDDOWN((C9-H16)/(MIN('Weight Reference'!D6:D22)),0))&gt;=(K15-(D16+G16)),(ROUNDDOWN((C9-H16)/(MIN('Weight Reference'!D6:D22)),0)),(K15-(D16+G16))))))</f>
        <v>1000000</v>
      </c>
    </row>
    <row r="17" spans="1:12" x14ac:dyDescent="0.25">
      <c r="A17" s="117"/>
      <c r="B17" s="64"/>
      <c r="C17" s="20" t="str">
        <f>IF(B17="","",IF((J16/VLOOKUP(B17,'Weight Reference'!$B$3:$G$10,3,FALSE))&lt;K16,ROUNDDOWN((J16/VLOOKUP(B17,'Weight Reference'!$B$3:$G$10,3,FALSE)),0),K16))</f>
        <v/>
      </c>
      <c r="D17" s="67"/>
      <c r="E17" s="32" t="str">
        <f>IF(B17="","",VLOOKUP(B17,'Weight Reference'!$B$3:$G$10,4,FALSE))</f>
        <v/>
      </c>
      <c r="F17" s="40"/>
      <c r="G17" s="34" t="str">
        <f t="shared" si="0"/>
        <v/>
      </c>
      <c r="H17" s="36" t="str">
        <f>IF(D17="","",(D17*VLOOKUP(B17,'Weight Reference'!$B$3:$G$10,3,FALSE)+IF((G17=1),ROUNDDOWN((F17*VLOOKUP(B17,'Weight Reference'!$B$3:$G$10,2,FALSE)+50),0),ROUNDDOWN(F17*VLOOKUP(B17,'Weight Reference'!$B$3:$G$10,2,FALSE),0))))</f>
        <v/>
      </c>
      <c r="I17" s="52" t="str">
        <f>IF(D17="","",((D17*VLOOKUP(B17,'Weight Reference'!$B$3:$G$10,4,FALSE))+F17))</f>
        <v/>
      </c>
      <c r="J17" s="54" t="str">
        <f t="shared" si="1"/>
        <v/>
      </c>
      <c r="K17" s="55">
        <f>IF(B17="",1000000,IF(D17="",K16,IF(D17=(C17+G17),"0",IF((ROUNDDOWN((C10-H17)/(MIN('Weight Reference'!D6:D23)),0))&gt;=(K16-(D17+G17)),(ROUNDDOWN((C10-H17)/(MIN('Weight Reference'!D6:D23)),0)),(K16-(D17+G17))))))</f>
        <v>1000000</v>
      </c>
    </row>
    <row r="18" spans="1:12" x14ac:dyDescent="0.25">
      <c r="A18" s="117"/>
      <c r="B18" s="64"/>
      <c r="C18" s="20" t="str">
        <f>IF(B18="","",IF((J17/VLOOKUP(B18,'Weight Reference'!$B$3:$G$10,3,FALSE))&lt;K17,ROUNDDOWN((J17/VLOOKUP(B18,'Weight Reference'!$B$3:$G$10,3,FALSE)),0),K17))</f>
        <v/>
      </c>
      <c r="D18" s="67"/>
      <c r="E18" s="32" t="str">
        <f>IF(B18="","",VLOOKUP(B18,'Weight Reference'!$B$3:$G$10,4,FALSE))</f>
        <v/>
      </c>
      <c r="F18" s="40"/>
      <c r="G18" s="34" t="str">
        <f t="shared" si="0"/>
        <v/>
      </c>
      <c r="H18" s="36" t="str">
        <f>IF(D18="","",(D18*VLOOKUP(B18,'Weight Reference'!$B$3:$G$10,3,FALSE)+IF((G18=1),ROUNDDOWN((F18*VLOOKUP(B18,'Weight Reference'!$B$3:$G$10,2,FALSE)+50),0),ROUNDDOWN(F18*VLOOKUP(B18,'Weight Reference'!$B$3:$G$10,2,FALSE),0))))</f>
        <v/>
      </c>
      <c r="I18" s="52" t="str">
        <f>IF(D18="","",((D18*VLOOKUP(B18,'Weight Reference'!$B$3:$G$10,4,FALSE))+F18))</f>
        <v/>
      </c>
      <c r="J18" s="54" t="str">
        <f t="shared" si="1"/>
        <v/>
      </c>
      <c r="K18" s="55">
        <f>IF(B18="",1000000,IF(D18="",K17,IF(D18=(C18+G18),"0",IF((ROUNDDOWN((C11-H18)/(MIN('Weight Reference'!D7:D24)),0))&gt;=(K17-(D18+G18)),(ROUNDDOWN((C11-H18)/(MIN('Weight Reference'!D7:D24)),0)),(K17-(D18+G18))))))</f>
        <v>1000000</v>
      </c>
    </row>
    <row r="19" spans="1:12" x14ac:dyDescent="0.25">
      <c r="A19" s="117"/>
      <c r="B19" s="64"/>
      <c r="C19" s="20" t="str">
        <f>IF(B19="","",IF((J18/VLOOKUP(B19,'Weight Reference'!$B$3:$G$10,3,FALSE))&lt;K18,ROUNDDOWN((J18/VLOOKUP(B19,'Weight Reference'!$B$3:$G$10,3,FALSE)),0),K18))</f>
        <v/>
      </c>
      <c r="D19" s="67"/>
      <c r="E19" s="32" t="str">
        <f>IF(B19="","",VLOOKUP(B19,'Weight Reference'!$B$3:$G$10,4,FALSE))</f>
        <v/>
      </c>
      <c r="F19" s="40"/>
      <c r="G19" s="34" t="str">
        <f t="shared" si="0"/>
        <v/>
      </c>
      <c r="H19" s="36" t="str">
        <f>IF(D19="","",(D19*VLOOKUP(B19,'Weight Reference'!$B$3:$G$10,3,FALSE)+IF((G19=1),ROUNDDOWN((F19*VLOOKUP(B19,'Weight Reference'!$B$3:$G$10,2,FALSE)+50),0),ROUNDDOWN(F19*VLOOKUP(B19,'Weight Reference'!$B$3:$G$10,2,FALSE),0))))</f>
        <v/>
      </c>
      <c r="I19" s="52" t="str">
        <f>IF(D19="","",((D19*VLOOKUP(B19,'Weight Reference'!$B$3:$G$10,4,FALSE))+F19))</f>
        <v/>
      </c>
      <c r="J19" s="54" t="str">
        <f t="shared" si="1"/>
        <v/>
      </c>
      <c r="K19" s="55">
        <f>IF(B19="",1000000,IF(D19="",K18,IF(D19=(C19+G19),"0",IF((ROUNDDOWN((C12-H19)/(MIN('Weight Reference'!D8:D25)),0))&gt;=(K18-(D19+G19)),(ROUNDDOWN((C12-H19)/(MIN('Weight Reference'!D8:D25)),0)),(K18-(D19+G19))))))</f>
        <v>1000000</v>
      </c>
    </row>
    <row r="20" spans="1:12" ht="16.5" thickBot="1" x14ac:dyDescent="0.3">
      <c r="A20" s="118"/>
      <c r="B20" s="65"/>
      <c r="C20" s="21" t="str">
        <f>IF(B20="","",IF((J19/VLOOKUP(B20,'Weight Reference'!$B$3:$G$10,3,FALSE))&lt;K19,ROUNDDOWN((J19/VLOOKUP(B20,'Weight Reference'!$B$3:$G$10,3,FALSE)),0),K19))</f>
        <v/>
      </c>
      <c r="D20" s="68"/>
      <c r="E20" s="33" t="str">
        <f>IF(B20="","",VLOOKUP(B20,'Weight Reference'!$B$3:$G$10,4,FALSE))</f>
        <v/>
      </c>
      <c r="F20" s="41"/>
      <c r="G20" s="45" t="str">
        <f t="shared" si="0"/>
        <v/>
      </c>
      <c r="H20" s="47" t="str">
        <f>IF(D20="","",(D20*VLOOKUP(B20,'Weight Reference'!$B$3:$G$10,3,FALSE)+IF((G20=1),ROUNDDOWN((F20*VLOOKUP(B20,'Weight Reference'!$B$3:$G$10,2,FALSE)+50),0),ROUNDDOWN(F20*VLOOKUP(B20,'Weight Reference'!$B$3:$G$10,2,FALSE),0))))</f>
        <v/>
      </c>
      <c r="I20" s="53" t="str">
        <f>IF(D20="","",((D20*VLOOKUP(B20,'Weight Reference'!$B$3:$G$10,4,FALSE))+F20))</f>
        <v/>
      </c>
      <c r="J20" s="78" t="str">
        <f t="shared" si="1"/>
        <v/>
      </c>
      <c r="K20" s="77">
        <f>IF(B20="",1000000,IF(D20="",K19,IF(D20=(C20+G20),"0",IF((ROUNDDOWN((C13-H20)/(MIN('Weight Reference'!D9:D26)),0))&gt;=(K19-(D20+G20)),(ROUNDDOWN((C13-H20)/(MIN('Weight Reference'!D9:D26)),0)),(K19-(D20+G20))))))</f>
        <v>1000000</v>
      </c>
    </row>
    <row r="21" spans="1:12" ht="32.25" thickBot="1" x14ac:dyDescent="0.4">
      <c r="B21" s="23" t="s">
        <v>18</v>
      </c>
      <c r="C21" s="102">
        <f>SUM(D11:D20)+SUM(G11:G20)</f>
        <v>0</v>
      </c>
      <c r="D21" s="103"/>
      <c r="E21" s="100">
        <f>SUM(F11:F20)</f>
        <v>0</v>
      </c>
      <c r="F21" s="101"/>
      <c r="G21" s="35" t="s">
        <v>22</v>
      </c>
      <c r="H21" s="46">
        <f>SUM(H11:H20)</f>
        <v>0</v>
      </c>
      <c r="I21" s="79">
        <f>SUM(I11:I20)</f>
        <v>0</v>
      </c>
      <c r="J21" s="80"/>
      <c r="K21" s="81" t="s">
        <v>10</v>
      </c>
      <c r="L21" s="82" t="s">
        <v>37</v>
      </c>
    </row>
    <row r="22" spans="1:12" ht="18" customHeight="1" thickBot="1" x14ac:dyDescent="0.3">
      <c r="C22" s="107" t="s">
        <v>23</v>
      </c>
      <c r="D22" s="108"/>
      <c r="E22" s="109"/>
      <c r="F22" s="110"/>
      <c r="G22" s="28"/>
      <c r="H22" s="73" t="s">
        <v>25</v>
      </c>
      <c r="I22" s="62" t="s">
        <v>24</v>
      </c>
      <c r="J22" s="86" t="s">
        <v>28</v>
      </c>
      <c r="K22" s="83"/>
      <c r="L22" s="93"/>
    </row>
    <row r="23" spans="1:12" ht="15.75" customHeight="1" x14ac:dyDescent="0.25">
      <c r="A23" s="113" t="s">
        <v>38</v>
      </c>
      <c r="B23" s="114"/>
      <c r="C23" s="114"/>
      <c r="D23" s="114"/>
      <c r="E23" s="114"/>
      <c r="F23" s="114"/>
      <c r="G23" s="114"/>
      <c r="H23" s="115"/>
      <c r="J23" s="87" t="s">
        <v>29</v>
      </c>
      <c r="K23" s="84">
        <v>67</v>
      </c>
      <c r="L23" s="94">
        <f>VLOOKUP(J23,'Weight Reference'!$B$3:$D$10,3,FALSE)</f>
        <v>1395</v>
      </c>
    </row>
    <row r="24" spans="1:12" x14ac:dyDescent="0.25">
      <c r="A24" s="71">
        <v>1</v>
      </c>
      <c r="B24" s="119" t="s">
        <v>40</v>
      </c>
      <c r="C24" s="119"/>
      <c r="D24" s="119"/>
      <c r="E24" s="119"/>
      <c r="F24" s="119"/>
      <c r="G24" s="24"/>
      <c r="H24" s="74"/>
      <c r="J24" s="87" t="s">
        <v>30</v>
      </c>
      <c r="K24" s="84">
        <v>67</v>
      </c>
      <c r="L24" s="94">
        <f>VLOOKUP(J24,'Weight Reference'!$B$3:$D$10,3,FALSE)</f>
        <v>1629.5</v>
      </c>
    </row>
    <row r="25" spans="1:12" x14ac:dyDescent="0.25">
      <c r="A25" s="71">
        <v>2</v>
      </c>
      <c r="B25" s="119" t="s">
        <v>41</v>
      </c>
      <c r="C25" s="120"/>
      <c r="D25" s="120"/>
      <c r="E25" s="120"/>
      <c r="F25" s="120"/>
      <c r="G25" s="24"/>
      <c r="H25" s="74"/>
      <c r="J25" s="123" t="s">
        <v>50</v>
      </c>
      <c r="K25" s="84">
        <v>30</v>
      </c>
      <c r="L25" s="94">
        <v>1615</v>
      </c>
    </row>
    <row r="26" spans="1:12" x14ac:dyDescent="0.25">
      <c r="A26" s="71">
        <v>3</v>
      </c>
      <c r="B26" s="119" t="s">
        <v>42</v>
      </c>
      <c r="C26" s="119"/>
      <c r="D26" s="119"/>
      <c r="E26" s="119"/>
      <c r="F26" s="119"/>
      <c r="G26" s="24"/>
      <c r="H26" s="74"/>
      <c r="J26" s="88" t="s">
        <v>32</v>
      </c>
      <c r="K26" s="84"/>
      <c r="L26" s="94"/>
    </row>
    <row r="27" spans="1:12" x14ac:dyDescent="0.25">
      <c r="A27" s="71">
        <v>4</v>
      </c>
      <c r="B27" s="121" t="s">
        <v>43</v>
      </c>
      <c r="C27" s="122"/>
      <c r="D27" s="122"/>
      <c r="E27" s="122"/>
      <c r="F27" s="122"/>
      <c r="G27" s="24"/>
      <c r="H27" s="74"/>
      <c r="J27" s="87" t="s">
        <v>33</v>
      </c>
      <c r="K27" s="84">
        <v>56</v>
      </c>
      <c r="L27" s="94">
        <f>VLOOKUP(J27,'Weight Reference'!$B$3:$D$10,3,FALSE)</f>
        <v>1455</v>
      </c>
    </row>
    <row r="28" spans="1:12" ht="15.75" customHeight="1" x14ac:dyDescent="0.25">
      <c r="A28" s="71">
        <v>5</v>
      </c>
      <c r="B28" s="111" t="s">
        <v>44</v>
      </c>
      <c r="C28" s="111"/>
      <c r="D28" s="111"/>
      <c r="E28" s="111"/>
      <c r="F28" s="111"/>
      <c r="G28" s="111"/>
      <c r="H28" s="112"/>
      <c r="J28" s="87" t="s">
        <v>34</v>
      </c>
      <c r="K28" s="84">
        <v>30</v>
      </c>
      <c r="L28" s="94">
        <f>VLOOKUP(J28,'Weight Reference'!$B$3:$D$10,3,FALSE)</f>
        <v>1255</v>
      </c>
    </row>
    <row r="29" spans="1:12" ht="16.5" thickBot="1" x14ac:dyDescent="0.3">
      <c r="A29" s="70"/>
      <c r="B29" s="72"/>
      <c r="C29" s="72"/>
      <c r="D29" s="72"/>
      <c r="E29" s="72"/>
      <c r="F29" s="72"/>
      <c r="G29" s="75"/>
      <c r="H29" s="76"/>
      <c r="J29" s="87" t="s">
        <v>35</v>
      </c>
      <c r="K29" s="84">
        <v>27</v>
      </c>
      <c r="L29" s="94">
        <f>VLOOKUP(J29,'Weight Reference'!$B$3:$D$10,3,FALSE)</f>
        <v>1351</v>
      </c>
    </row>
    <row r="30" spans="1:12" ht="16.5" thickBot="1" x14ac:dyDescent="0.3">
      <c r="J30" s="89" t="s">
        <v>36</v>
      </c>
      <c r="K30" s="85">
        <v>25</v>
      </c>
      <c r="L30" s="95">
        <f>VLOOKUP(J30,'Weight Reference'!$B$3:$D$10,3,FALSE)</f>
        <v>1255</v>
      </c>
    </row>
    <row r="31" spans="1:12" x14ac:dyDescent="0.25">
      <c r="B31" s="90" t="s">
        <v>46</v>
      </c>
      <c r="C31" s="96" t="s">
        <v>47</v>
      </c>
      <c r="D31" s="97"/>
      <c r="E31" s="97"/>
      <c r="F31" s="97"/>
      <c r="J31" s="60"/>
      <c r="K31" s="61"/>
      <c r="L31" s="61"/>
    </row>
    <row r="40" ht="15.75" customHeight="1" x14ac:dyDescent="0.25"/>
    <row r="41" ht="15" customHeight="1" x14ac:dyDescent="0.25"/>
    <row r="42" ht="18" customHeight="1" x14ac:dyDescent="0.25"/>
    <row r="72" ht="15.75" customHeight="1" x14ac:dyDescent="0.25"/>
    <row r="104" ht="15" customHeight="1" x14ac:dyDescent="0.25"/>
  </sheetData>
  <protectedRanges>
    <protectedRange sqref="C4:C7" name="Entry"/>
    <protectedRange sqref="D11:D20" name="Entry2"/>
    <protectedRange sqref="F11:F20" name="Entry3"/>
    <protectedRange sqref="B11:B20" name="DropDown"/>
  </protectedRanges>
  <mergeCells count="14">
    <mergeCell ref="C31:F31"/>
    <mergeCell ref="E3:F3"/>
    <mergeCell ref="E21:F21"/>
    <mergeCell ref="C21:D21"/>
    <mergeCell ref="E9:G9"/>
    <mergeCell ref="C22:D22"/>
    <mergeCell ref="E22:F22"/>
    <mergeCell ref="B28:H28"/>
    <mergeCell ref="A23:H23"/>
    <mergeCell ref="A11:A20"/>
    <mergeCell ref="B24:F24"/>
    <mergeCell ref="B26:F26"/>
    <mergeCell ref="B25:F25"/>
    <mergeCell ref="B27:F27"/>
  </mergeCells>
  <phoneticPr fontId="9" type="noConversion"/>
  <conditionalFormatting sqref="C21:D21">
    <cfRule type="expression" dxfId="12" priority="19">
      <formula>$H$21&gt;=$G$3</formula>
    </cfRule>
    <cfRule type="expression" dxfId="11" priority="21">
      <formula>MINA($K$11:$K$20)&lt;=-1</formula>
    </cfRule>
  </conditionalFormatting>
  <conditionalFormatting sqref="H21">
    <cfRule type="expression" dxfId="10" priority="17">
      <formula>$H$21&gt;=$G$3</formula>
    </cfRule>
  </conditionalFormatting>
  <conditionalFormatting sqref="K11">
    <cfRule type="expression" dxfId="9" priority="10">
      <formula>$D$11=""</formula>
    </cfRule>
  </conditionalFormatting>
  <conditionalFormatting sqref="K12">
    <cfRule type="expression" dxfId="8" priority="9">
      <formula>$D$12=""</formula>
    </cfRule>
  </conditionalFormatting>
  <conditionalFormatting sqref="K13">
    <cfRule type="expression" dxfId="7" priority="8">
      <formula>$D$13=""</formula>
    </cfRule>
  </conditionalFormatting>
  <conditionalFormatting sqref="K14">
    <cfRule type="expression" dxfId="6" priority="7">
      <formula>$D$14=""</formula>
    </cfRule>
  </conditionalFormatting>
  <conditionalFormatting sqref="K15">
    <cfRule type="expression" dxfId="5" priority="6">
      <formula>$D$15=""</formula>
    </cfRule>
  </conditionalFormatting>
  <conditionalFormatting sqref="K16">
    <cfRule type="expression" dxfId="4" priority="5">
      <formula>$D$16=""</formula>
    </cfRule>
  </conditionalFormatting>
  <conditionalFormatting sqref="K17">
    <cfRule type="expression" dxfId="3" priority="4">
      <formula>$D$17=""</formula>
    </cfRule>
  </conditionalFormatting>
  <conditionalFormatting sqref="K18">
    <cfRule type="expression" dxfId="2" priority="3">
      <formula>$D$18=""</formula>
    </cfRule>
  </conditionalFormatting>
  <conditionalFormatting sqref="K19">
    <cfRule type="expression" dxfId="1" priority="2">
      <formula>$D$19=""</formula>
    </cfRule>
  </conditionalFormatting>
  <conditionalFormatting sqref="K20">
    <cfRule type="expression" dxfId="0" priority="1">
      <formula>$D$20=""</formula>
    </cfRule>
  </conditionalFormatting>
  <dataValidations count="1">
    <dataValidation type="list" allowBlank="1" showInputMessage="1" showErrorMessage="1" sqref="B11:B20" xr:uid="{00000000-0002-0000-0100-000000000000}">
      <formula1>BrandedRoofing</formula1>
    </dataValidation>
  </dataValidations>
  <hyperlinks>
    <hyperlink ref="C31" r:id="rId1" xr:uid="{00000000-0004-0000-0100-000000000000}"/>
  </hyperlinks>
  <pageMargins left="0.75" right="0.75" top="1" bottom="1" header="0.5" footer="0.5"/>
  <pageSetup orientation="portrait" horizontalDpi="4294967292" verticalDpi="4294967292" r:id="rId2"/>
  <ignoredErrors>
    <ignoredError sqref="K13:K20" formulaRange="1"/>
  </ignoredErrors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Weight Reference</vt:lpstr>
      <vt:lpstr>Pallet Calculator</vt:lpstr>
      <vt:lpstr>BrandedRoofing</vt:lpstr>
    </vt:vector>
  </TitlesOfParts>
  <Company>IBCO SRL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Vido</dc:creator>
  <cp:lastModifiedBy>Stange, Jim</cp:lastModifiedBy>
  <cp:lastPrinted>2014-11-11T17:29:39Z</cp:lastPrinted>
  <dcterms:created xsi:type="dcterms:W3CDTF">2014-11-11T15:34:57Z</dcterms:created>
  <dcterms:modified xsi:type="dcterms:W3CDTF">2018-03-20T19:42:28Z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366d538b-2d15-49d4-aff5-f5ab4bcf186d</vt:lpwstr>
  </property>
  <property fmtid="{D5CDD505-2E9C-101B-9397-08002B2CF9AE}" pid="3" name="TitusCorpClassification">
    <vt:lpwstr>Not Applicable</vt:lpwstr>
  </property>
</Properties>
</file>